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4220" windowHeight="9345" activeTab="0"/>
  </bookViews>
  <sheets>
    <sheet name="Смета №1" sheetId="1" r:id="rId1"/>
  </sheets>
  <definedNames/>
  <calcPr fullCalcOnLoad="1"/>
</workbook>
</file>

<file path=xl/sharedStrings.xml><?xml version="1.0" encoding="utf-8"?>
<sst xmlns="http://schemas.openxmlformats.org/spreadsheetml/2006/main" count="159" uniqueCount="117">
  <si>
    <t>№</t>
  </si>
  <si>
    <t>Номера</t>
  </si>
  <si>
    <t>расчетов</t>
  </si>
  <si>
    <t>и смет</t>
  </si>
  <si>
    <t>Наименование глав,</t>
  </si>
  <si>
    <t>объектов, работ</t>
  </si>
  <si>
    <t>и затрат</t>
  </si>
  <si>
    <t>мебели и</t>
  </si>
  <si>
    <t>инвентаря</t>
  </si>
  <si>
    <t>затрат</t>
  </si>
  <si>
    <t>стоимость</t>
  </si>
  <si>
    <t>«Утвержден» «_________»_______________________20___г.</t>
  </si>
  <si>
    <t>СВОДНЫЙ СМЕТНЫЙ РАСЧЕТ СТОИМОСТИ СТРОИТЕЛЬСТВА</t>
  </si>
  <si>
    <t>п.п.</t>
  </si>
  <si>
    <t>(ссылка на документ об утверждении)</t>
  </si>
  <si>
    <t>строительных</t>
  </si>
  <si>
    <t>(ремонтно-</t>
  </si>
  <si>
    <t>строительных)</t>
  </si>
  <si>
    <t>работ</t>
  </si>
  <si>
    <t>монтажных</t>
  </si>
  <si>
    <t>оборудования,</t>
  </si>
  <si>
    <t>прочих</t>
  </si>
  <si>
    <t>Общая</t>
  </si>
  <si>
    <t>сметная</t>
  </si>
  <si>
    <t xml:space="preserve">Руководитель </t>
  </si>
  <si>
    <t xml:space="preserve">Главный инженер </t>
  </si>
  <si>
    <t>Заказчик: _______________________</t>
  </si>
  <si>
    <t>Сметная стоимость (тыс.руб)</t>
  </si>
  <si>
    <t>Итого по главе 2</t>
  </si>
  <si>
    <t>Итого по главам 1-7</t>
  </si>
  <si>
    <t>Итого по главам 1-8</t>
  </si>
  <si>
    <t>Итого по главам 1-9</t>
  </si>
  <si>
    <t>Итого по главам 1-12</t>
  </si>
  <si>
    <t>ВСЕГО: по сводному сметному расчету</t>
  </si>
  <si>
    <t xml:space="preserve"> </t>
  </si>
  <si>
    <t xml:space="preserve">(наименование стройки </t>
  </si>
  <si>
    <t>Итого по главе 1</t>
  </si>
  <si>
    <t>Глава 1   Подготовка территории строительства.</t>
  </si>
  <si>
    <t>Глава 2  Основные объекты строительства.</t>
  </si>
  <si>
    <t>Затраты на охрану объекта 1,3%</t>
  </si>
  <si>
    <t>Глава 10. Содержание службы заказчика-застройщика (тех надзора)</t>
  </si>
  <si>
    <t>Тех.надзор.1,4%</t>
  </si>
  <si>
    <t>Глава 12  Проектные и изыскательские работы.</t>
  </si>
  <si>
    <t>ПИР.</t>
  </si>
  <si>
    <t>Резерв на непредвиденные расходы -2%</t>
  </si>
  <si>
    <t>Всего по сводному сметному расчету</t>
  </si>
  <si>
    <t>НДС-18%</t>
  </si>
  <si>
    <t xml:space="preserve">Заказчик:  </t>
  </si>
  <si>
    <t>Итого по главам 1-10</t>
  </si>
  <si>
    <t xml:space="preserve">Начальник ________________ отдела:  </t>
  </si>
  <si>
    <t xml:space="preserve"> проектной организации: </t>
  </si>
  <si>
    <t>Глава 9  Прочие работы и затраты.Удорожание в зимнее время-1,8% от СМР.</t>
  </si>
  <si>
    <t>Итого по главе 9</t>
  </si>
  <si>
    <t>Итого по главе 8</t>
  </si>
  <si>
    <t>Итого по главе 12</t>
  </si>
  <si>
    <t xml:space="preserve"> -</t>
  </si>
  <si>
    <t>объектных</t>
  </si>
  <si>
    <t>МДС 81-1.99 п.3,5.9,1.</t>
  </si>
  <si>
    <t>Расп.Администр.СПб от 05/02/03г. №223-ра</t>
  </si>
  <si>
    <t>Письмо  №15-818/04 от 03/06/04г.</t>
  </si>
  <si>
    <t>ГСН 81-05-01-2001 п.2,1.прилож.1.п.4,3.</t>
  </si>
  <si>
    <t>Авторский надзор.-02%</t>
  </si>
  <si>
    <t>Итого по главе 7</t>
  </si>
  <si>
    <t>6-2</t>
  </si>
  <si>
    <t>6-3</t>
  </si>
  <si>
    <t>6-1</t>
  </si>
  <si>
    <t>Наружные сети электроснабжения.</t>
  </si>
  <si>
    <t>Глава 4. Объекты энергетического хозяйства.</t>
  </si>
  <si>
    <t>Итого по главе 4</t>
  </si>
  <si>
    <t>Глава 6.Наружные сети и сооружения водопровода,канализации,теплоснабжения и газоснабжения.</t>
  </si>
  <si>
    <t>Итого по главе 6</t>
  </si>
  <si>
    <t>Глава 7. Благоустройство и озеленение территории.</t>
  </si>
  <si>
    <t>Тепловые сети</t>
  </si>
  <si>
    <t>7-1</t>
  </si>
  <si>
    <t>7-2</t>
  </si>
  <si>
    <t>7-3</t>
  </si>
  <si>
    <t xml:space="preserve">Вертикальная планировка,озеленение. </t>
  </si>
  <si>
    <t>Составил</t>
  </si>
  <si>
    <r>
      <t xml:space="preserve">Глава 8 </t>
    </r>
    <r>
      <rPr>
        <sz val="9"/>
        <rFont val="Arial Narrow"/>
        <family val="2"/>
      </rPr>
      <t xml:space="preserve"> Временные здания и сооружения</t>
    </r>
    <r>
      <rPr>
        <sz val="9"/>
        <rFont val="Arial Narrow"/>
        <family val="2"/>
      </rPr>
      <t>.</t>
    </r>
  </si>
  <si>
    <t>Итого по главам 1-2</t>
  </si>
  <si>
    <t>Подготовка территории стр-ва.</t>
  </si>
  <si>
    <t>Водопровод и канализация</t>
  </si>
  <si>
    <t>Дренаж</t>
  </si>
  <si>
    <t>Дорожки и проезды</t>
  </si>
  <si>
    <t>Озеленение</t>
  </si>
  <si>
    <t>7-4</t>
  </si>
  <si>
    <t>Малые архитектурные формы</t>
  </si>
  <si>
    <t>Затраты связанные с командированием рабочих для выполнения  СМР</t>
  </si>
  <si>
    <t>МДС 81-35.2004.МДС 81-33 2004,п V9ж</t>
  </si>
  <si>
    <t>МДС 81-35,2004п.9,9прил.к 8 письмо Госстроя РФ № НЗ-2855/7 от 05/07/00и о НЗ-2189/07от 07/04/02г.</t>
  </si>
  <si>
    <t>Страхование</t>
  </si>
  <si>
    <t xml:space="preserve">МДС 81-35.2004. </t>
  </si>
  <si>
    <t>Сертификация инженерных систем</t>
  </si>
  <si>
    <t xml:space="preserve">МДС 81-35.2004.п.9.11 прилож.8 МДС 81-11.2000г. </t>
  </si>
  <si>
    <t xml:space="preserve">Затраты на организацию и проведение подрядных торгов (тендеров)  </t>
  </si>
  <si>
    <t>Составлен в ценах по состоянию на май 2008 г.</t>
  </si>
  <si>
    <t>4-1</t>
  </si>
  <si>
    <t>Глава 5. Телефонизация ,радиофикация.телевидение.</t>
  </si>
  <si>
    <t>5-1</t>
  </si>
  <si>
    <t>Итого по главе 5</t>
  </si>
  <si>
    <t>ГСН 81-05-02-2001 тб.4.п.11.к-2 п13,к=1,05 п10</t>
  </si>
  <si>
    <t>Зимнее удорожание - 2,1%</t>
  </si>
  <si>
    <t>1</t>
  </si>
  <si>
    <t>Объектная смета</t>
  </si>
  <si>
    <t xml:space="preserve"> Радио.Телефон.</t>
  </si>
  <si>
    <t>Экспертиза  .</t>
  </si>
  <si>
    <t>Расчет</t>
  </si>
  <si>
    <t>Доставка материалов</t>
  </si>
  <si>
    <t>,</t>
  </si>
  <si>
    <t>52 85</t>
  </si>
  <si>
    <t>1-1</t>
  </si>
  <si>
    <t xml:space="preserve">г.Сосновый Бор, </t>
  </si>
  <si>
    <t>1,1% от СМР в т.ч.возврат- 106,98=15%</t>
  </si>
  <si>
    <t>В том числе возвратных сумм:  106,98  тыс.руб.</t>
  </si>
  <si>
    <t>9-1</t>
  </si>
  <si>
    <t>Пусконаладочные работы (лифты)</t>
  </si>
  <si>
    <t>Сводный сметный расчет в сумме:  93 292,19 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</si>
</sst>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&lt;=9999999]###\-####;\(###\)\ ###\-####"/>
    <numFmt numFmtId="169" formatCode="[$€-2]\ ###,000_);[Red]\([$€-2]\ ###,000\)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"/>
    <numFmt numFmtId="174" formatCode="#,##0.000"/>
    <numFmt numFmtId="175" formatCode="_-* #,##0_р_._-;\-* #,##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 Narrow"/>
      <family val="2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2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43" fontId="1" fillId="0" borderId="11" xfId="0" applyNumberFormat="1" applyFont="1" applyBorder="1" applyAlignment="1">
      <alignment/>
    </xf>
    <xf numFmtId="43" fontId="5" fillId="0" borderId="11" xfId="0" applyNumberFormat="1" applyFont="1" applyBorder="1" applyAlignment="1" quotePrefix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43" fontId="5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43" fontId="1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43" fontId="7" fillId="0" borderId="11" xfId="59" applyNumberFormat="1" applyFont="1" applyBorder="1" applyAlignment="1">
      <alignment horizontal="right" vertical="top" wrapText="1"/>
    </xf>
    <xf numFmtId="43" fontId="2" fillId="0" borderId="11" xfId="59" applyNumberFormat="1" applyFont="1" applyBorder="1" applyAlignment="1" quotePrefix="1">
      <alignment horizontal="left" vertical="top" wrapText="1"/>
    </xf>
    <xf numFmtId="43" fontId="7" fillId="0" borderId="11" xfId="59" applyNumberFormat="1" applyFont="1" applyBorder="1" applyAlignment="1">
      <alignment vertical="top" wrapText="1"/>
    </xf>
    <xf numFmtId="43" fontId="2" fillId="0" borderId="11" xfId="59" applyNumberFormat="1" applyFont="1" applyBorder="1" applyAlignment="1" quotePrefix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6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43" fontId="7" fillId="0" borderId="0" xfId="59" applyNumberFormat="1" applyFont="1" applyBorder="1" applyAlignment="1">
      <alignment vertical="top" wrapText="1"/>
    </xf>
    <xf numFmtId="43" fontId="2" fillId="0" borderId="11" xfId="59" applyNumberFormat="1" applyFont="1" applyBorder="1" applyAlignment="1">
      <alignment horizontal="left" vertical="top" wrapText="1"/>
    </xf>
    <xf numFmtId="43" fontId="2" fillId="0" borderId="11" xfId="59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3" fontId="2" fillId="0" borderId="11" xfId="59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3" fontId="2" fillId="0" borderId="11" xfId="59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43" fontId="7" fillId="0" borderId="11" xfId="59" applyNumberFormat="1" applyFont="1" applyBorder="1" applyAlignment="1" quotePrefix="1">
      <alignment horizontal="left" vertical="top" wrapText="1" indent="3"/>
    </xf>
    <xf numFmtId="0" fontId="5" fillId="0" borderId="11" xfId="0" applyFont="1" applyBorder="1" applyAlignment="1" quotePrefix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3" fontId="5" fillId="0" borderId="11" xfId="59" applyNumberFormat="1" applyFont="1" applyBorder="1" applyAlignment="1">
      <alignment horizontal="left" vertical="top" wrapText="1"/>
    </xf>
    <xf numFmtId="43" fontId="5" fillId="0" borderId="11" xfId="59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43" fontId="8" fillId="0" borderId="11" xfId="59" applyNumberFormat="1" applyFont="1" applyBorder="1" applyAlignment="1">
      <alignment vertical="top" wrapText="1"/>
    </xf>
    <xf numFmtId="4" fontId="1" fillId="0" borderId="0" xfId="0" applyNumberFormat="1" applyFont="1" applyAlignment="1">
      <alignment/>
    </xf>
    <xf numFmtId="16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43" fontId="5" fillId="0" borderId="11" xfId="0" applyNumberFormat="1" applyFont="1" applyBorder="1" applyAlignment="1" quotePrefix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 quotePrefix="1">
      <alignment horizontal="left" vertical="top" wrapText="1"/>
    </xf>
    <xf numFmtId="43" fontId="0" fillId="0" borderId="11" xfId="0" applyNumberFormat="1" applyFont="1" applyBorder="1" applyAlignment="1">
      <alignment vertical="top" wrapText="1"/>
    </xf>
    <xf numFmtId="43" fontId="2" fillId="0" borderId="11" xfId="59" applyNumberFormat="1" applyFont="1" applyBorder="1" applyAlignment="1" quotePrefix="1">
      <alignment horizontal="left" vertical="top" wrapText="1"/>
    </xf>
    <xf numFmtId="43" fontId="7" fillId="0" borderId="11" xfId="59" applyNumberFormat="1" applyFont="1" applyBorder="1" applyAlignment="1">
      <alignment vertical="top" wrapText="1"/>
    </xf>
    <xf numFmtId="43" fontId="2" fillId="0" borderId="11" xfId="59" applyNumberFormat="1" applyFont="1" applyBorder="1" applyAlignment="1" quotePrefix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PageLayoutView="0" workbookViewId="0" topLeftCell="A1">
      <selection activeCell="B73" sqref="B73"/>
    </sheetView>
  </sheetViews>
  <sheetFormatPr defaultColWidth="9.00390625" defaultRowHeight="12.75"/>
  <cols>
    <col min="1" max="1" width="3.125" style="1" customWidth="1"/>
    <col min="2" max="2" width="10.75390625" style="1" customWidth="1"/>
    <col min="3" max="3" width="27.75390625" style="1" customWidth="1"/>
    <col min="4" max="4" width="20.125" style="1" customWidth="1"/>
    <col min="5" max="5" width="10.375" style="1" customWidth="1"/>
    <col min="6" max="6" width="12.25390625" style="1" customWidth="1"/>
    <col min="7" max="7" width="13.25390625" style="1" customWidth="1"/>
    <col min="8" max="8" width="18.00390625" style="1" customWidth="1"/>
    <col min="9" max="9" width="9.75390625" style="1" customWidth="1"/>
    <col min="10" max="10" width="11.875" style="1" customWidth="1"/>
    <col min="11" max="11" width="13.125" style="1" customWidth="1"/>
    <col min="12" max="16384" width="9.125" style="1" customWidth="1"/>
  </cols>
  <sheetData>
    <row r="2" spans="1:10" ht="12.75">
      <c r="A2" s="7" t="s">
        <v>47</v>
      </c>
      <c r="B2" s="3"/>
      <c r="C2" s="3"/>
      <c r="D2" s="3"/>
      <c r="E2" s="14"/>
      <c r="F2" s="3"/>
      <c r="G2" s="3"/>
      <c r="H2" s="3"/>
      <c r="I2" s="3"/>
      <c r="J2" s="3"/>
    </row>
    <row r="3" ht="12.75">
      <c r="E3" s="15"/>
    </row>
    <row r="4" ht="12.75">
      <c r="A4" s="1" t="s">
        <v>11</v>
      </c>
    </row>
    <row r="5" spans="6:7" ht="12.75">
      <c r="F5" s="16"/>
      <c r="G5" s="17"/>
    </row>
    <row r="6" ht="12.75">
      <c r="A6" s="7" t="s">
        <v>116</v>
      </c>
    </row>
    <row r="8" ht="12.75">
      <c r="A8" s="7" t="s">
        <v>113</v>
      </c>
    </row>
    <row r="10" spans="1:5" ht="12.75">
      <c r="A10" s="18"/>
      <c r="B10" s="18"/>
      <c r="C10" s="18"/>
      <c r="D10" s="18"/>
      <c r="E10" s="18"/>
    </row>
    <row r="11" ht="12.75">
      <c r="C11" s="19" t="s">
        <v>14</v>
      </c>
    </row>
    <row r="14" ht="12.75">
      <c r="D14" s="15" t="s">
        <v>12</v>
      </c>
    </row>
    <row r="15" spans="4:5" ht="12.75">
      <c r="D15" s="19" t="s">
        <v>34</v>
      </c>
      <c r="E15" s="1" t="s">
        <v>34</v>
      </c>
    </row>
    <row r="16" ht="13.5" customHeight="1"/>
    <row r="17" spans="1:7" ht="17.25" customHeight="1">
      <c r="A17" s="7" t="s">
        <v>111</v>
      </c>
      <c r="B17" s="18"/>
      <c r="C17" s="18"/>
      <c r="D17" s="20" t="s">
        <v>34</v>
      </c>
      <c r="E17" s="18"/>
      <c r="F17" s="18"/>
      <c r="G17" s="18"/>
    </row>
    <row r="18" spans="2:7" ht="12.75">
      <c r="B18" s="3"/>
      <c r="C18" s="3"/>
      <c r="D18" s="21" t="s">
        <v>35</v>
      </c>
      <c r="E18" s="3"/>
      <c r="F18" s="3" t="s">
        <v>34</v>
      </c>
      <c r="G18" s="3"/>
    </row>
    <row r="20" spans="1:11" ht="12.75">
      <c r="A20" s="7" t="s">
        <v>95</v>
      </c>
      <c r="K20" s="1" t="s">
        <v>34</v>
      </c>
    </row>
    <row r="22" spans="1:8" ht="12.75">
      <c r="A22" s="22"/>
      <c r="B22" s="23" t="s">
        <v>1</v>
      </c>
      <c r="C22" s="24"/>
      <c r="D22" s="68" t="s">
        <v>27</v>
      </c>
      <c r="E22" s="69"/>
      <c r="F22" s="69"/>
      <c r="G22" s="69"/>
      <c r="H22" s="26"/>
    </row>
    <row r="23" spans="1:10" s="2" customFormat="1" ht="12.75">
      <c r="A23" s="22" t="s">
        <v>0</v>
      </c>
      <c r="B23" s="23" t="s">
        <v>56</v>
      </c>
      <c r="C23" s="26" t="s">
        <v>4</v>
      </c>
      <c r="D23" s="25" t="s">
        <v>15</v>
      </c>
      <c r="E23" s="25"/>
      <c r="F23" s="26" t="s">
        <v>20</v>
      </c>
      <c r="G23" s="25"/>
      <c r="H23" s="26" t="s">
        <v>22</v>
      </c>
      <c r="I23" s="27"/>
      <c r="J23" s="4"/>
    </row>
    <row r="24" spans="1:10" s="2" customFormat="1" ht="12.75">
      <c r="A24" s="28" t="s">
        <v>13</v>
      </c>
      <c r="B24" s="22" t="s">
        <v>2</v>
      </c>
      <c r="C24" s="26" t="s">
        <v>5</v>
      </c>
      <c r="D24" s="26" t="s">
        <v>16</v>
      </c>
      <c r="E24" s="26" t="s">
        <v>19</v>
      </c>
      <c r="F24" s="26" t="s">
        <v>7</v>
      </c>
      <c r="G24" s="26" t="s">
        <v>21</v>
      </c>
      <c r="H24" s="26" t="s">
        <v>23</v>
      </c>
      <c r="I24" s="27"/>
      <c r="J24" s="27"/>
    </row>
    <row r="25" spans="1:10" s="2" customFormat="1" ht="12.75">
      <c r="A25" s="28"/>
      <c r="B25" s="22" t="s">
        <v>3</v>
      </c>
      <c r="C25" s="25" t="s">
        <v>6</v>
      </c>
      <c r="D25" s="26" t="s">
        <v>17</v>
      </c>
      <c r="E25" s="26" t="s">
        <v>18</v>
      </c>
      <c r="F25" s="26" t="s">
        <v>8</v>
      </c>
      <c r="G25" s="26" t="s">
        <v>9</v>
      </c>
      <c r="H25" s="26" t="s">
        <v>10</v>
      </c>
      <c r="I25" s="27"/>
      <c r="J25" s="27"/>
    </row>
    <row r="26" spans="1:10" s="2" customFormat="1" ht="12.75">
      <c r="A26" s="22"/>
      <c r="B26" s="22"/>
      <c r="C26" s="26"/>
      <c r="D26" s="26" t="s">
        <v>18</v>
      </c>
      <c r="E26" s="26"/>
      <c r="F26" s="26"/>
      <c r="G26" s="26"/>
      <c r="H26" s="29"/>
      <c r="I26" s="27"/>
      <c r="J26" s="27"/>
    </row>
    <row r="27" spans="1:10" s="31" customFormat="1" ht="0.75" customHeight="1">
      <c r="A27" s="22" t="s">
        <v>34</v>
      </c>
      <c r="B27" s="22">
        <v>2</v>
      </c>
      <c r="C27" s="30">
        <v>3</v>
      </c>
      <c r="D27" s="30">
        <v>4</v>
      </c>
      <c r="E27" s="30">
        <v>5</v>
      </c>
      <c r="F27" s="30">
        <v>6</v>
      </c>
      <c r="G27" s="30">
        <v>7</v>
      </c>
      <c r="H27" s="30">
        <v>8</v>
      </c>
      <c r="I27" s="27"/>
      <c r="J27" s="27"/>
    </row>
    <row r="28" spans="1:10" s="5" customFormat="1" ht="24" customHeight="1">
      <c r="A28" s="32"/>
      <c r="B28" s="32"/>
      <c r="C28" s="70" t="s">
        <v>37</v>
      </c>
      <c r="D28" s="71"/>
      <c r="E28" s="71"/>
      <c r="F28" s="71"/>
      <c r="G28" s="71"/>
      <c r="H28" s="71"/>
      <c r="I28" s="33"/>
      <c r="J28" s="33"/>
    </row>
    <row r="29" spans="1:10" s="45" customFormat="1" ht="13.5">
      <c r="A29" s="32"/>
      <c r="B29" s="63" t="s">
        <v>110</v>
      </c>
      <c r="C29" s="49" t="s">
        <v>80</v>
      </c>
      <c r="D29" s="50">
        <v>14.473</v>
      </c>
      <c r="E29" s="50">
        <v>0</v>
      </c>
      <c r="F29" s="50">
        <v>0</v>
      </c>
      <c r="G29" s="50">
        <v>0</v>
      </c>
      <c r="H29" s="50">
        <f>D29</f>
        <v>14.473</v>
      </c>
      <c r="I29" s="44"/>
      <c r="J29" s="44"/>
    </row>
    <row r="30" spans="1:10" s="45" customFormat="1" ht="13.5">
      <c r="A30" s="32"/>
      <c r="B30" s="32"/>
      <c r="C30" s="43" t="s">
        <v>36</v>
      </c>
      <c r="D30" s="52">
        <f>SUM(D29:D29)</f>
        <v>14.473</v>
      </c>
      <c r="E30" s="62">
        <v>0</v>
      </c>
      <c r="F30" s="52">
        <v>0</v>
      </c>
      <c r="G30" s="52">
        <v>0</v>
      </c>
      <c r="H30" s="52">
        <f>SUM(H29:H29)</f>
        <v>14.473</v>
      </c>
      <c r="I30" s="44"/>
      <c r="J30" s="44"/>
    </row>
    <row r="31" spans="1:10" s="5" customFormat="1" ht="12.75">
      <c r="A31" s="32"/>
      <c r="B31" s="32"/>
      <c r="C31" s="72" t="s">
        <v>38</v>
      </c>
      <c r="D31" s="73"/>
      <c r="E31" s="73"/>
      <c r="F31" s="73"/>
      <c r="G31" s="73"/>
      <c r="H31" s="73"/>
      <c r="I31" s="33"/>
      <c r="J31" s="33"/>
    </row>
    <row r="32" spans="1:10" s="5" customFormat="1" ht="13.5">
      <c r="A32" s="32"/>
      <c r="B32" s="53" t="s">
        <v>102</v>
      </c>
      <c r="C32" s="49" t="s">
        <v>103</v>
      </c>
      <c r="D32" s="65">
        <v>54324.79</v>
      </c>
      <c r="E32" s="42">
        <v>3793.06</v>
      </c>
      <c r="F32" s="42">
        <v>1151.13</v>
      </c>
      <c r="G32" s="42">
        <v>0</v>
      </c>
      <c r="H32" s="64">
        <f>SUM(D32:G32)</f>
        <v>59268.979999999996</v>
      </c>
      <c r="I32" s="33"/>
      <c r="J32" s="33"/>
    </row>
    <row r="33" spans="1:10" s="45" customFormat="1" ht="13.5">
      <c r="A33" s="32"/>
      <c r="B33" s="32"/>
      <c r="C33" s="54" t="s">
        <v>28</v>
      </c>
      <c r="D33" s="49">
        <f>SUM(D32:D32)</f>
        <v>54324.79</v>
      </c>
      <c r="E33" s="42">
        <f>SUM(E32:E32)</f>
        <v>3793.06</v>
      </c>
      <c r="F33" s="42">
        <f>F32</f>
        <v>1151.13</v>
      </c>
      <c r="G33" s="40" t="s">
        <v>55</v>
      </c>
      <c r="H33" s="49">
        <f>H32</f>
        <v>59268.979999999996</v>
      </c>
      <c r="I33" s="44"/>
      <c r="J33" s="46" t="s">
        <v>34</v>
      </c>
    </row>
    <row r="34" spans="1:10" s="45" customFormat="1" ht="13.5">
      <c r="A34" s="32"/>
      <c r="B34" s="32"/>
      <c r="C34" s="43" t="s">
        <v>79</v>
      </c>
      <c r="D34" s="49">
        <f>D30+D33</f>
        <v>54339.263</v>
      </c>
      <c r="E34" s="42">
        <f>E33</f>
        <v>3793.06</v>
      </c>
      <c r="F34" s="42">
        <f>F33</f>
        <v>1151.13</v>
      </c>
      <c r="G34" s="40" t="s">
        <v>55</v>
      </c>
      <c r="H34" s="49">
        <f>SUM(D34:G34)</f>
        <v>59283.452999999994</v>
      </c>
      <c r="I34" s="44"/>
      <c r="J34" s="44"/>
    </row>
    <row r="35" spans="1:10" s="5" customFormat="1" ht="12.75">
      <c r="A35" s="32"/>
      <c r="B35" s="32"/>
      <c r="C35" s="72" t="s">
        <v>67</v>
      </c>
      <c r="D35" s="73"/>
      <c r="E35" s="73"/>
      <c r="F35" s="73"/>
      <c r="G35" s="73"/>
      <c r="H35" s="73"/>
      <c r="I35" s="33"/>
      <c r="J35" s="48"/>
    </row>
    <row r="36" spans="1:10" s="45" customFormat="1" ht="13.5">
      <c r="A36" s="32"/>
      <c r="B36" s="63" t="s">
        <v>96</v>
      </c>
      <c r="C36" s="54" t="s">
        <v>66</v>
      </c>
      <c r="D36" s="42">
        <v>317.92</v>
      </c>
      <c r="E36" s="42">
        <v>0</v>
      </c>
      <c r="F36" s="42">
        <v>0</v>
      </c>
      <c r="G36" s="40" t="s">
        <v>55</v>
      </c>
      <c r="H36" s="42">
        <f>D36</f>
        <v>317.92</v>
      </c>
      <c r="I36" s="44"/>
      <c r="J36" s="44"/>
    </row>
    <row r="37" spans="1:10" s="45" customFormat="1" ht="13.5">
      <c r="A37" s="32"/>
      <c r="B37" s="32"/>
      <c r="C37" s="43" t="s">
        <v>68</v>
      </c>
      <c r="D37" s="42">
        <f>D36</f>
        <v>317.92</v>
      </c>
      <c r="E37" s="42">
        <v>0</v>
      </c>
      <c r="F37" s="42">
        <v>0</v>
      </c>
      <c r="G37" s="40" t="s">
        <v>55</v>
      </c>
      <c r="H37" s="42">
        <f>H36</f>
        <v>317.92</v>
      </c>
      <c r="I37" s="44"/>
      <c r="J37" s="46"/>
    </row>
    <row r="38" spans="1:10" s="5" customFormat="1" ht="12.75">
      <c r="A38" s="32"/>
      <c r="B38" s="32"/>
      <c r="C38" s="72" t="s">
        <v>97</v>
      </c>
      <c r="D38" s="73"/>
      <c r="E38" s="73"/>
      <c r="F38" s="73"/>
      <c r="G38" s="73"/>
      <c r="H38" s="73"/>
      <c r="I38" s="33"/>
      <c r="J38" s="48"/>
    </row>
    <row r="39" spans="1:10" s="45" customFormat="1" ht="13.5" customHeight="1">
      <c r="A39" s="32"/>
      <c r="B39" s="63" t="s">
        <v>98</v>
      </c>
      <c r="C39" s="43" t="s">
        <v>104</v>
      </c>
      <c r="D39" s="42">
        <v>501.19</v>
      </c>
      <c r="E39" s="42">
        <v>0</v>
      </c>
      <c r="F39" s="42">
        <v>0</v>
      </c>
      <c r="G39" s="40">
        <v>0</v>
      </c>
      <c r="H39" s="42">
        <f>D39</f>
        <v>501.19</v>
      </c>
      <c r="I39" s="44"/>
      <c r="J39" s="46"/>
    </row>
    <row r="40" spans="1:10" s="45" customFormat="1" ht="13.5">
      <c r="A40" s="32"/>
      <c r="B40" s="32"/>
      <c r="C40" s="43" t="s">
        <v>99</v>
      </c>
      <c r="D40" s="42">
        <f>D39</f>
        <v>501.19</v>
      </c>
      <c r="E40" s="42">
        <v>0</v>
      </c>
      <c r="F40" s="42">
        <v>0</v>
      </c>
      <c r="G40" s="40">
        <v>0</v>
      </c>
      <c r="H40" s="42">
        <f>H39</f>
        <v>501.19</v>
      </c>
      <c r="I40" s="44"/>
      <c r="J40" s="46"/>
    </row>
    <row r="41" spans="1:10" s="5" customFormat="1" ht="12.75">
      <c r="A41" s="32"/>
      <c r="B41" s="32"/>
      <c r="C41" s="72" t="s">
        <v>69</v>
      </c>
      <c r="D41" s="73"/>
      <c r="E41" s="73"/>
      <c r="F41" s="73"/>
      <c r="G41" s="73"/>
      <c r="H41" s="73"/>
      <c r="I41" s="33"/>
      <c r="J41" s="34"/>
    </row>
    <row r="42" spans="1:10" s="45" customFormat="1" ht="13.5">
      <c r="A42" s="32"/>
      <c r="B42" s="55" t="s">
        <v>65</v>
      </c>
      <c r="C42" s="49" t="s">
        <v>81</v>
      </c>
      <c r="D42" s="56">
        <v>1668.39</v>
      </c>
      <c r="E42" s="42">
        <v>0</v>
      </c>
      <c r="F42" s="42">
        <v>0</v>
      </c>
      <c r="G42" s="40" t="s">
        <v>55</v>
      </c>
      <c r="H42" s="42">
        <f>D42</f>
        <v>1668.39</v>
      </c>
      <c r="I42" s="44"/>
      <c r="J42" s="44"/>
    </row>
    <row r="43" spans="1:10" s="45" customFormat="1" ht="13.5">
      <c r="A43" s="32"/>
      <c r="B43" s="55" t="s">
        <v>63</v>
      </c>
      <c r="C43" s="54" t="s">
        <v>82</v>
      </c>
      <c r="D43" s="49">
        <v>432.28</v>
      </c>
      <c r="E43" s="42">
        <v>0</v>
      </c>
      <c r="F43" s="42">
        <v>0</v>
      </c>
      <c r="G43" s="40" t="s">
        <v>55</v>
      </c>
      <c r="H43" s="49">
        <f>D43</f>
        <v>432.28</v>
      </c>
      <c r="I43" s="44"/>
      <c r="J43" s="44"/>
    </row>
    <row r="44" spans="1:10" s="45" customFormat="1" ht="13.5">
      <c r="A44" s="32"/>
      <c r="B44" s="55" t="s">
        <v>64</v>
      </c>
      <c r="C44" s="54" t="s">
        <v>72</v>
      </c>
      <c r="D44" s="49">
        <v>57.88</v>
      </c>
      <c r="E44" s="42">
        <v>0</v>
      </c>
      <c r="F44" s="42">
        <v>0</v>
      </c>
      <c r="G44" s="40" t="s">
        <v>55</v>
      </c>
      <c r="H44" s="49">
        <f>D44</f>
        <v>57.88</v>
      </c>
      <c r="I44" s="44"/>
      <c r="J44" s="44"/>
    </row>
    <row r="45" spans="1:10" s="45" customFormat="1" ht="13.5">
      <c r="A45" s="32"/>
      <c r="B45" s="51"/>
      <c r="C45" s="43" t="s">
        <v>70</v>
      </c>
      <c r="D45" s="49">
        <f>SUM(D42:D44)</f>
        <v>2158.55</v>
      </c>
      <c r="E45" s="42">
        <v>0</v>
      </c>
      <c r="F45" s="42">
        <v>0</v>
      </c>
      <c r="G45" s="40" t="s">
        <v>55</v>
      </c>
      <c r="H45" s="49">
        <f>SUM(H42:H44)</f>
        <v>2158.55</v>
      </c>
      <c r="I45" s="44"/>
      <c r="J45" s="44"/>
    </row>
    <row r="46" spans="1:10" s="5" customFormat="1" ht="12.75">
      <c r="A46" s="32"/>
      <c r="B46" s="32"/>
      <c r="C46" s="72" t="s">
        <v>71</v>
      </c>
      <c r="D46" s="73"/>
      <c r="E46" s="73"/>
      <c r="F46" s="73"/>
      <c r="G46" s="73"/>
      <c r="H46" s="73"/>
      <c r="I46" s="33"/>
      <c r="J46" s="33"/>
    </row>
    <row r="47" spans="1:12" s="45" customFormat="1" ht="13.5">
      <c r="A47" s="32"/>
      <c r="B47" s="51" t="s">
        <v>73</v>
      </c>
      <c r="C47" s="54" t="s">
        <v>76</v>
      </c>
      <c r="D47" s="42">
        <v>636.18</v>
      </c>
      <c r="E47" s="42">
        <v>0</v>
      </c>
      <c r="F47" s="42">
        <v>0</v>
      </c>
      <c r="G47" s="40" t="s">
        <v>55</v>
      </c>
      <c r="H47" s="42">
        <f>D47</f>
        <v>636.18</v>
      </c>
      <c r="I47" s="44"/>
      <c r="J47" s="44"/>
      <c r="L47" s="66"/>
    </row>
    <row r="48" spans="1:10" s="45" customFormat="1" ht="13.5">
      <c r="A48" s="32"/>
      <c r="B48" s="51" t="s">
        <v>74</v>
      </c>
      <c r="C48" s="54" t="s">
        <v>83</v>
      </c>
      <c r="D48" s="42">
        <v>1040.43</v>
      </c>
      <c r="E48" s="42">
        <v>0</v>
      </c>
      <c r="F48" s="42">
        <v>0</v>
      </c>
      <c r="G48" s="40" t="s">
        <v>55</v>
      </c>
      <c r="H48" s="42">
        <f>D48</f>
        <v>1040.43</v>
      </c>
      <c r="I48" s="44"/>
      <c r="J48" s="44"/>
    </row>
    <row r="49" spans="1:10" s="45" customFormat="1" ht="13.5">
      <c r="A49" s="32"/>
      <c r="B49" s="51" t="s">
        <v>75</v>
      </c>
      <c r="C49" s="54" t="s">
        <v>84</v>
      </c>
      <c r="D49" s="42">
        <v>385.09</v>
      </c>
      <c r="E49" s="42">
        <v>0</v>
      </c>
      <c r="F49" s="42">
        <v>0</v>
      </c>
      <c r="G49" s="40" t="s">
        <v>55</v>
      </c>
      <c r="H49" s="42">
        <f>D49</f>
        <v>385.09</v>
      </c>
      <c r="I49" s="44"/>
      <c r="J49" s="44"/>
    </row>
    <row r="50" spans="1:10" s="45" customFormat="1" ht="13.5">
      <c r="A50" s="32"/>
      <c r="B50" s="51" t="s">
        <v>85</v>
      </c>
      <c r="C50" s="54" t="s">
        <v>86</v>
      </c>
      <c r="D50" s="40" t="s">
        <v>109</v>
      </c>
      <c r="E50" s="40">
        <v>0</v>
      </c>
      <c r="F50" s="40">
        <v>0</v>
      </c>
      <c r="G50" s="40">
        <v>0</v>
      </c>
      <c r="H50" s="40" t="str">
        <f>D50</f>
        <v>52 85</v>
      </c>
      <c r="I50" s="44"/>
      <c r="J50" s="44"/>
    </row>
    <row r="51" spans="1:11" s="45" customFormat="1" ht="13.5">
      <c r="A51" s="32"/>
      <c r="B51" s="32"/>
      <c r="C51" s="43" t="s">
        <v>62</v>
      </c>
      <c r="D51" s="49">
        <f>SUM(D47:D50)</f>
        <v>2061.7000000000003</v>
      </c>
      <c r="E51" s="42">
        <v>0</v>
      </c>
      <c r="F51" s="42">
        <v>0</v>
      </c>
      <c r="G51" s="40" t="s">
        <v>55</v>
      </c>
      <c r="H51" s="49">
        <f>D51</f>
        <v>2061.7000000000003</v>
      </c>
      <c r="I51" s="44"/>
      <c r="J51" s="44"/>
      <c r="K51" s="67"/>
    </row>
    <row r="52" spans="1:10" s="45" customFormat="1" ht="13.5">
      <c r="A52" s="32"/>
      <c r="B52" s="32"/>
      <c r="C52" s="54" t="s">
        <v>29</v>
      </c>
      <c r="D52" s="54">
        <f>D30+D34+D37+D40+D45+D51</f>
        <v>59393.096</v>
      </c>
      <c r="E52" s="54">
        <f>E33</f>
        <v>3793.06</v>
      </c>
      <c r="F52" s="54">
        <f>F33</f>
        <v>1151.13</v>
      </c>
      <c r="G52" s="52">
        <f>G30</f>
        <v>0</v>
      </c>
      <c r="H52" s="54">
        <f>SUM(D52:G52)</f>
        <v>64337.28599999999</v>
      </c>
      <c r="I52" s="44"/>
      <c r="J52" s="46" t="s">
        <v>34</v>
      </c>
    </row>
    <row r="53" spans="1:10" s="5" customFormat="1" ht="12.75">
      <c r="A53" s="32"/>
      <c r="B53" s="32"/>
      <c r="C53" s="72" t="s">
        <v>78</v>
      </c>
      <c r="D53" s="73"/>
      <c r="E53" s="73"/>
      <c r="F53" s="73"/>
      <c r="G53" s="73"/>
      <c r="H53" s="73"/>
      <c r="I53" s="33"/>
      <c r="J53" s="33"/>
    </row>
    <row r="54" spans="1:10" s="5" customFormat="1" ht="51">
      <c r="A54" s="32"/>
      <c r="B54" s="32" t="s">
        <v>60</v>
      </c>
      <c r="C54" s="41" t="s">
        <v>112</v>
      </c>
      <c r="D54" s="40">
        <f>D52*1.1%</f>
        <v>653.324056</v>
      </c>
      <c r="E54" s="40">
        <f>E52*1.1%</f>
        <v>41.72366</v>
      </c>
      <c r="F54" s="40">
        <v>0</v>
      </c>
      <c r="G54" s="40">
        <v>0</v>
      </c>
      <c r="H54" s="40">
        <f>SUM(D54:G54)</f>
        <v>695.047716</v>
      </c>
      <c r="I54" s="33"/>
      <c r="J54" s="33"/>
    </row>
    <row r="55" spans="1:10" s="45" customFormat="1" ht="13.5">
      <c r="A55" s="32"/>
      <c r="B55" s="32"/>
      <c r="C55" s="43" t="s">
        <v>53</v>
      </c>
      <c r="D55" s="50">
        <f>SUM(D54)</f>
        <v>653.324056</v>
      </c>
      <c r="E55" s="50">
        <f>SUM(E54)</f>
        <v>41.72366</v>
      </c>
      <c r="F55" s="50">
        <v>0</v>
      </c>
      <c r="G55" s="40">
        <v>0</v>
      </c>
      <c r="H55" s="50">
        <f>SUM(D55:G55)</f>
        <v>695.047716</v>
      </c>
      <c r="I55" s="44"/>
      <c r="J55" s="44"/>
    </row>
    <row r="56" spans="1:10" s="45" customFormat="1" ht="13.5">
      <c r="A56" s="32"/>
      <c r="B56" s="32"/>
      <c r="C56" s="54" t="s">
        <v>30</v>
      </c>
      <c r="D56" s="50">
        <f>D52+D55</f>
        <v>60046.420055999995</v>
      </c>
      <c r="E56" s="50">
        <f>E52+E55</f>
        <v>3834.78366</v>
      </c>
      <c r="F56" s="50">
        <f>SUM(F52)</f>
        <v>1151.13</v>
      </c>
      <c r="G56" s="50">
        <v>0</v>
      </c>
      <c r="H56" s="50">
        <f>SUM(D56:F56)</f>
        <v>65032.333715999994</v>
      </c>
      <c r="I56" s="44"/>
      <c r="J56" s="46" t="s">
        <v>34</v>
      </c>
    </row>
    <row r="57" spans="1:10" s="5" customFormat="1" ht="12.75">
      <c r="A57" s="32"/>
      <c r="B57" s="32"/>
      <c r="C57" s="74" t="s">
        <v>51</v>
      </c>
      <c r="D57" s="73"/>
      <c r="E57" s="73"/>
      <c r="F57" s="73"/>
      <c r="G57" s="73"/>
      <c r="H57" s="73"/>
      <c r="I57" s="33"/>
      <c r="J57" s="33" t="s">
        <v>34</v>
      </c>
    </row>
    <row r="58" spans="1:10" s="45" customFormat="1" ht="63.75">
      <c r="A58" s="32"/>
      <c r="B58" s="57" t="s">
        <v>100</v>
      </c>
      <c r="C58" s="43" t="s">
        <v>101</v>
      </c>
      <c r="D58" s="40">
        <f>D56*2.1%</f>
        <v>1260.974821176</v>
      </c>
      <c r="E58" s="40">
        <f>E56*2.1%</f>
        <v>80.53045686</v>
      </c>
      <c r="F58" s="40">
        <v>0</v>
      </c>
      <c r="G58" s="40">
        <v>0</v>
      </c>
      <c r="H58" s="40">
        <f>SUM(D58:G58)</f>
        <v>1341.505278036</v>
      </c>
      <c r="I58" s="44"/>
      <c r="J58" s="44"/>
    </row>
    <row r="59" spans="1:10" s="45" customFormat="1" ht="38.25">
      <c r="A59" s="32"/>
      <c r="B59" s="32" t="s">
        <v>59</v>
      </c>
      <c r="C59" s="41" t="s">
        <v>39</v>
      </c>
      <c r="D59" s="40">
        <v>0</v>
      </c>
      <c r="E59" s="40">
        <v>0</v>
      </c>
      <c r="F59" s="40">
        <v>0</v>
      </c>
      <c r="G59" s="40">
        <f>(D56+E56+F56)*1.3%</f>
        <v>845.4203383079999</v>
      </c>
      <c r="H59" s="40">
        <f>SUM(D59:G59)</f>
        <v>845.4203383079999</v>
      </c>
      <c r="I59" s="44"/>
      <c r="J59" s="44"/>
    </row>
    <row r="60" spans="1:10" s="45" customFormat="1" ht="51">
      <c r="A60" s="32"/>
      <c r="B60" s="32" t="s">
        <v>88</v>
      </c>
      <c r="C60" s="49" t="s">
        <v>87</v>
      </c>
      <c r="D60" s="40">
        <v>0</v>
      </c>
      <c r="E60" s="40">
        <v>0</v>
      </c>
      <c r="F60" s="40">
        <v>0</v>
      </c>
      <c r="G60" s="40">
        <f>H56*1%</f>
        <v>650.3233371599999</v>
      </c>
      <c r="H60" s="40">
        <f>G60</f>
        <v>650.3233371599999</v>
      </c>
      <c r="I60" s="44"/>
      <c r="J60" s="44"/>
    </row>
    <row r="61" spans="1:10" s="45" customFormat="1" ht="13.5">
      <c r="A61" s="32"/>
      <c r="B61" s="51" t="s">
        <v>114</v>
      </c>
      <c r="C61" s="49" t="s">
        <v>115</v>
      </c>
      <c r="D61" s="40">
        <v>0</v>
      </c>
      <c r="E61" s="40">
        <v>0</v>
      </c>
      <c r="F61" s="40">
        <v>0</v>
      </c>
      <c r="G61" s="40">
        <v>249.54</v>
      </c>
      <c r="H61" s="40">
        <v>0</v>
      </c>
      <c r="I61" s="44"/>
      <c r="J61" s="44"/>
    </row>
    <row r="62" spans="1:10" s="45" customFormat="1" ht="127.5">
      <c r="A62" s="32"/>
      <c r="B62" s="57" t="s">
        <v>89</v>
      </c>
      <c r="C62" s="49" t="s">
        <v>90</v>
      </c>
      <c r="D62" s="40">
        <v>0</v>
      </c>
      <c r="E62" s="40">
        <v>0</v>
      </c>
      <c r="F62" s="40">
        <v>0</v>
      </c>
      <c r="G62" s="40">
        <f>H56*1%</f>
        <v>650.3233371599999</v>
      </c>
      <c r="H62" s="40">
        <f>G62</f>
        <v>650.3233371599999</v>
      </c>
      <c r="I62" s="44"/>
      <c r="J62" s="44"/>
    </row>
    <row r="63" spans="1:10" s="45" customFormat="1" ht="25.5">
      <c r="A63" s="32"/>
      <c r="B63" s="57" t="s">
        <v>91</v>
      </c>
      <c r="C63" s="49" t="s">
        <v>92</v>
      </c>
      <c r="D63" s="40">
        <v>0</v>
      </c>
      <c r="E63" s="40">
        <v>0</v>
      </c>
      <c r="F63" s="40">
        <v>0</v>
      </c>
      <c r="G63" s="40">
        <f>H56*0.25%</f>
        <v>162.58083428999998</v>
      </c>
      <c r="H63" s="40">
        <f>G63</f>
        <v>162.58083428999998</v>
      </c>
      <c r="I63" s="44"/>
      <c r="J63" s="44"/>
    </row>
    <row r="64" spans="1:10" s="45" customFormat="1" ht="13.5">
      <c r="A64" s="32"/>
      <c r="B64" s="57" t="s">
        <v>106</v>
      </c>
      <c r="C64" s="49" t="s">
        <v>107</v>
      </c>
      <c r="D64" s="40"/>
      <c r="E64" s="40"/>
      <c r="F64" s="40" t="s">
        <v>108</v>
      </c>
      <c r="G64" s="40">
        <v>4194.82</v>
      </c>
      <c r="H64" s="40"/>
      <c r="I64" s="44"/>
      <c r="J64" s="44"/>
    </row>
    <row r="65" spans="1:10" s="45" customFormat="1" ht="63.75">
      <c r="A65" s="32"/>
      <c r="B65" s="57" t="s">
        <v>93</v>
      </c>
      <c r="C65" s="49" t="s">
        <v>94</v>
      </c>
      <c r="D65" s="40">
        <v>0</v>
      </c>
      <c r="E65" s="40">
        <v>0</v>
      </c>
      <c r="F65" s="40">
        <v>0</v>
      </c>
      <c r="G65" s="40">
        <f>H56*0.42%</f>
        <v>273.13580160719994</v>
      </c>
      <c r="H65" s="40">
        <f>G65</f>
        <v>273.13580160719994</v>
      </c>
      <c r="I65" s="44"/>
      <c r="J65" s="44"/>
    </row>
    <row r="66" spans="1:11" s="45" customFormat="1" ht="13.5">
      <c r="A66" s="32"/>
      <c r="B66" s="32" t="s">
        <v>34</v>
      </c>
      <c r="C66" s="43" t="s">
        <v>52</v>
      </c>
      <c r="D66" s="40">
        <f>D58</f>
        <v>1260.974821176</v>
      </c>
      <c r="E66" s="40">
        <f>E58</f>
        <v>80.53045686</v>
      </c>
      <c r="F66" s="40">
        <f>F59</f>
        <v>0</v>
      </c>
      <c r="G66" s="40">
        <f>SUM(G58:G65)</f>
        <v>7026.143648525199</v>
      </c>
      <c r="H66" s="40">
        <f>SUM(H58:H65)</f>
        <v>3923.2889265612</v>
      </c>
      <c r="I66" s="44"/>
      <c r="J66" s="44"/>
      <c r="K66" s="67" t="s">
        <v>34</v>
      </c>
    </row>
    <row r="67" spans="1:10" s="45" customFormat="1" ht="58.5" customHeight="1">
      <c r="A67" s="32"/>
      <c r="B67" s="32"/>
      <c r="C67" s="54" t="s">
        <v>31</v>
      </c>
      <c r="D67" s="50">
        <f>D56+D66</f>
        <v>61307.394877176</v>
      </c>
      <c r="E67" s="50">
        <f>E56+E66</f>
        <v>3915.31411686</v>
      </c>
      <c r="F67" s="50">
        <f>F56</f>
        <v>1151.13</v>
      </c>
      <c r="G67" s="50">
        <f>G66</f>
        <v>7026.143648525199</v>
      </c>
      <c r="H67" s="50">
        <f>SUM(D67:G67)</f>
        <v>73399.9826425612</v>
      </c>
      <c r="I67" s="44"/>
      <c r="J67" s="44"/>
    </row>
    <row r="68" spans="1:11" s="45" customFormat="1" ht="27">
      <c r="A68" s="32"/>
      <c r="B68" s="32"/>
      <c r="C68" s="54" t="s">
        <v>40</v>
      </c>
      <c r="D68" s="50"/>
      <c r="E68" s="50"/>
      <c r="F68" s="50"/>
      <c r="G68" s="50"/>
      <c r="H68" s="50"/>
      <c r="I68" s="44"/>
      <c r="J68" s="44"/>
      <c r="K68" s="47"/>
    </row>
    <row r="69" spans="1:10" s="45" customFormat="1" ht="13.5" customHeight="1">
      <c r="A69" s="32"/>
      <c r="B69" s="32" t="s">
        <v>58</v>
      </c>
      <c r="C69" s="41" t="s">
        <v>41</v>
      </c>
      <c r="D69" s="40">
        <v>0</v>
      </c>
      <c r="E69" s="40">
        <v>0</v>
      </c>
      <c r="F69" s="40">
        <v>0</v>
      </c>
      <c r="G69" s="40">
        <f>(G72+H67)*1.4%</f>
        <v>1063.2986369958567</v>
      </c>
      <c r="H69" s="40">
        <f>G69</f>
        <v>1063.2986369958567</v>
      </c>
      <c r="I69" s="44"/>
      <c r="J69" s="44"/>
    </row>
    <row r="70" spans="1:10" s="45" customFormat="1" ht="13.5">
      <c r="A70" s="32"/>
      <c r="B70" s="32" t="s">
        <v>34</v>
      </c>
      <c r="C70" s="43" t="s">
        <v>48</v>
      </c>
      <c r="D70" s="50">
        <f>D67</f>
        <v>61307.394877176</v>
      </c>
      <c r="E70" s="50">
        <f>E67</f>
        <v>3915.31411686</v>
      </c>
      <c r="F70" s="50">
        <f>F67</f>
        <v>1151.13</v>
      </c>
      <c r="G70" s="50">
        <f>G67+G69</f>
        <v>8089.442285521056</v>
      </c>
      <c r="H70" s="50">
        <f>SUM(D70:G70)</f>
        <v>74463.28127955705</v>
      </c>
      <c r="I70" s="44"/>
      <c r="J70" s="44"/>
    </row>
    <row r="71" spans="1:10" s="5" customFormat="1" ht="46.5" customHeight="1">
      <c r="A71" s="58"/>
      <c r="B71" s="58"/>
      <c r="C71" s="43" t="s">
        <v>42</v>
      </c>
      <c r="D71" s="52"/>
      <c r="E71" s="52"/>
      <c r="F71" s="52"/>
      <c r="G71" s="52"/>
      <c r="H71" s="52"/>
      <c r="I71" s="33"/>
      <c r="J71" s="33"/>
    </row>
    <row r="72" spans="1:10" s="5" customFormat="1" ht="13.5">
      <c r="A72" s="58"/>
      <c r="B72" s="58" t="s">
        <v>34</v>
      </c>
      <c r="C72" s="54" t="s">
        <v>43</v>
      </c>
      <c r="D72" s="52">
        <v>0</v>
      </c>
      <c r="E72" s="52">
        <v>0</v>
      </c>
      <c r="F72" s="52">
        <v>0</v>
      </c>
      <c r="G72" s="52">
        <v>2549.92</v>
      </c>
      <c r="H72" s="52">
        <f>G72</f>
        <v>2549.92</v>
      </c>
      <c r="I72" s="33"/>
      <c r="J72" s="34"/>
    </row>
    <row r="73" spans="1:10" s="5" customFormat="1" ht="13.5">
      <c r="A73" s="58"/>
      <c r="B73" s="58" t="s">
        <v>34</v>
      </c>
      <c r="C73" s="43" t="s">
        <v>105</v>
      </c>
      <c r="D73" s="52">
        <v>0</v>
      </c>
      <c r="E73" s="52">
        <v>0</v>
      </c>
      <c r="F73" s="52">
        <v>0</v>
      </c>
      <c r="G73" s="52">
        <v>369.08</v>
      </c>
      <c r="H73" s="52">
        <f>G73</f>
        <v>369.08</v>
      </c>
      <c r="I73" s="33"/>
      <c r="J73" s="34" t="s">
        <v>34</v>
      </c>
    </row>
    <row r="74" spans="1:10" s="5" customFormat="1" ht="13.5" customHeight="1">
      <c r="A74" s="58"/>
      <c r="B74" s="58" t="s">
        <v>34</v>
      </c>
      <c r="C74" s="43" t="s">
        <v>61</v>
      </c>
      <c r="D74" s="52">
        <v>0</v>
      </c>
      <c r="E74" s="52">
        <v>0</v>
      </c>
      <c r="F74" s="52">
        <v>0</v>
      </c>
      <c r="G74" s="52">
        <f>H52*0.2%</f>
        <v>128.67457199999998</v>
      </c>
      <c r="H74" s="52">
        <f>G74</f>
        <v>128.67457199999998</v>
      </c>
      <c r="I74" s="33"/>
      <c r="J74" s="35" t="s">
        <v>34</v>
      </c>
    </row>
    <row r="75" spans="1:10" s="5" customFormat="1" ht="13.5">
      <c r="A75" s="58"/>
      <c r="B75" s="58" t="s">
        <v>34</v>
      </c>
      <c r="C75" s="43" t="s">
        <v>54</v>
      </c>
      <c r="D75" s="52">
        <v>0</v>
      </c>
      <c r="E75" s="52">
        <v>0</v>
      </c>
      <c r="F75" s="52">
        <v>0</v>
      </c>
      <c r="G75" s="52">
        <f>SUM(G72:G74)</f>
        <v>3047.674572</v>
      </c>
      <c r="H75" s="52">
        <f>SUM(H72:H74)</f>
        <v>3047.674572</v>
      </c>
      <c r="I75" s="33"/>
      <c r="J75" s="33"/>
    </row>
    <row r="76" spans="1:10" s="5" customFormat="1" ht="13.5">
      <c r="A76" s="58"/>
      <c r="B76" s="58"/>
      <c r="C76" s="54" t="s">
        <v>32</v>
      </c>
      <c r="D76" s="52">
        <f>D70</f>
        <v>61307.394877176</v>
      </c>
      <c r="E76" s="52">
        <f>E70</f>
        <v>3915.31411686</v>
      </c>
      <c r="F76" s="52">
        <f>F70</f>
        <v>1151.13</v>
      </c>
      <c r="G76" s="52">
        <f>G70+G75</f>
        <v>11137.116857521056</v>
      </c>
      <c r="H76" s="52">
        <f>SUM(D76:G76)</f>
        <v>77510.95585155705</v>
      </c>
      <c r="I76" s="33"/>
      <c r="J76" s="33"/>
    </row>
    <row r="77" spans="1:10" s="5" customFormat="1" ht="27">
      <c r="A77" s="58"/>
      <c r="B77" s="59" t="s">
        <v>57</v>
      </c>
      <c r="C77" s="54" t="s">
        <v>44</v>
      </c>
      <c r="D77" s="52">
        <f>D76*2%</f>
        <v>1226.14789754352</v>
      </c>
      <c r="E77" s="52">
        <f>E76*2%</f>
        <v>78.3062823372</v>
      </c>
      <c r="F77" s="52">
        <f>F76*2%</f>
        <v>23.022600000000004</v>
      </c>
      <c r="G77" s="52">
        <f>G76*2%</f>
        <v>222.74233715042112</v>
      </c>
      <c r="H77" s="52">
        <f>SUM(D77:G77)</f>
        <v>1550.2191170311412</v>
      </c>
      <c r="I77" s="33"/>
      <c r="J77" s="33"/>
    </row>
    <row r="78" spans="1:10" s="5" customFormat="1" ht="58.5" customHeight="1">
      <c r="A78" s="58"/>
      <c r="B78" s="58"/>
      <c r="C78" s="54" t="s">
        <v>45</v>
      </c>
      <c r="D78" s="52">
        <f>SUM(D76:D77)</f>
        <v>62533.54277471951</v>
      </c>
      <c r="E78" s="52">
        <f>SUM(E72:E77)</f>
        <v>3993.6203991972</v>
      </c>
      <c r="F78" s="52">
        <f>SUM(F72:F77)</f>
        <v>1174.1526000000001</v>
      </c>
      <c r="G78" s="52">
        <f>SUM(G76:G77)</f>
        <v>11359.859194671477</v>
      </c>
      <c r="H78" s="52">
        <f>SUM(D78:G78)</f>
        <v>79061.1749685882</v>
      </c>
      <c r="I78" s="36"/>
      <c r="J78" s="34" t="s">
        <v>34</v>
      </c>
    </row>
    <row r="79" spans="1:10" s="5" customFormat="1" ht="13.5">
      <c r="A79" s="58"/>
      <c r="B79" s="58"/>
      <c r="C79" s="54" t="s">
        <v>46</v>
      </c>
      <c r="D79" s="52">
        <f>D78*18%</f>
        <v>11256.037699449513</v>
      </c>
      <c r="E79" s="52">
        <f>E78*18%</f>
        <v>718.851671855496</v>
      </c>
      <c r="F79" s="52">
        <f>F78*18%</f>
        <v>211.34746800000002</v>
      </c>
      <c r="G79" s="52">
        <f>G78*18%</f>
        <v>2044.7746550408658</v>
      </c>
      <c r="H79" s="52">
        <f>SUM(D79:G79)</f>
        <v>14231.011494345876</v>
      </c>
      <c r="I79" s="33"/>
      <c r="J79" s="33"/>
    </row>
    <row r="80" spans="1:10" s="5" customFormat="1" ht="12.75">
      <c r="A80" s="58"/>
      <c r="B80" s="60"/>
      <c r="C80" s="61"/>
      <c r="D80" s="62"/>
      <c r="E80" s="62"/>
      <c r="F80" s="62"/>
      <c r="G80" s="62"/>
      <c r="H80" s="62"/>
      <c r="I80" s="33"/>
      <c r="J80" s="33"/>
    </row>
    <row r="81" spans="1:10" s="5" customFormat="1" ht="25.5">
      <c r="A81" s="58"/>
      <c r="B81" s="60"/>
      <c r="C81" s="61" t="s">
        <v>33</v>
      </c>
      <c r="D81" s="62">
        <f>D78+D79</f>
        <v>73789.58047416902</v>
      </c>
      <c r="E81" s="62">
        <f>E78+E79</f>
        <v>4712.472071052696</v>
      </c>
      <c r="F81" s="62">
        <f>F78+F79</f>
        <v>1385.500068</v>
      </c>
      <c r="G81" s="62">
        <f>G78+G79</f>
        <v>13404.633849712343</v>
      </c>
      <c r="H81" s="62">
        <f>SUM(D81:G81)</f>
        <v>93292.18646293407</v>
      </c>
      <c r="I81" s="33"/>
      <c r="J81" s="33"/>
    </row>
    <row r="82" spans="1:10" s="5" customFormat="1" ht="12.75">
      <c r="A82" s="37"/>
      <c r="B82" s="7" t="s">
        <v>24</v>
      </c>
      <c r="C82" s="1"/>
      <c r="D82" s="1"/>
      <c r="E82" s="1"/>
      <c r="F82" s="3"/>
      <c r="G82" s="3"/>
      <c r="H82" s="3"/>
      <c r="I82" s="33"/>
      <c r="J82" s="33"/>
    </row>
    <row r="83" spans="1:10" s="5" customFormat="1" ht="12.75">
      <c r="A83" s="37"/>
      <c r="B83" s="7" t="s">
        <v>50</v>
      </c>
      <c r="C83" s="1"/>
      <c r="D83" s="1"/>
      <c r="E83" s="1"/>
      <c r="F83" s="38" t="s">
        <v>34</v>
      </c>
      <c r="G83" s="1"/>
      <c r="H83" s="1"/>
      <c r="I83" s="33"/>
      <c r="J83" s="33"/>
    </row>
    <row r="84" spans="1:10" s="5" customFormat="1" ht="25.5" customHeight="1">
      <c r="A84" s="37"/>
      <c r="B84" s="1"/>
      <c r="C84" s="1"/>
      <c r="D84" s="1"/>
      <c r="E84" s="1"/>
      <c r="F84" s="1"/>
      <c r="G84" s="1"/>
      <c r="H84" s="38" t="s">
        <v>34</v>
      </c>
      <c r="I84" s="33"/>
      <c r="J84" s="33"/>
    </row>
    <row r="85" spans="1:10" s="5" customFormat="1" ht="12.75">
      <c r="A85" s="37"/>
      <c r="B85" s="7" t="s">
        <v>25</v>
      </c>
      <c r="C85" s="1"/>
      <c r="D85" s="1"/>
      <c r="E85" s="1"/>
      <c r="F85" s="1"/>
      <c r="G85" s="1"/>
      <c r="H85" s="1" t="s">
        <v>34</v>
      </c>
      <c r="I85" s="33"/>
      <c r="J85" s="33"/>
    </row>
    <row r="86" spans="1:10" s="5" customFormat="1" ht="12.75">
      <c r="A86" s="37"/>
      <c r="B86" s="8" t="s">
        <v>34</v>
      </c>
      <c r="C86" s="1"/>
      <c r="D86" s="1"/>
      <c r="E86" s="1"/>
      <c r="F86" s="1"/>
      <c r="G86" s="1"/>
      <c r="H86" s="1"/>
      <c r="I86" s="33"/>
      <c r="J86" s="33"/>
    </row>
    <row r="87" spans="1:11" s="5" customFormat="1" ht="12.75">
      <c r="A87" s="37"/>
      <c r="B87" s="7"/>
      <c r="C87" s="1"/>
      <c r="D87" s="1"/>
      <c r="E87" s="1"/>
      <c r="F87" s="1"/>
      <c r="G87" s="1"/>
      <c r="H87" s="1"/>
      <c r="I87" s="33"/>
      <c r="J87" s="34"/>
      <c r="K87" s="13" t="s">
        <v>34</v>
      </c>
    </row>
    <row r="88" spans="1:10" s="5" customFormat="1" ht="12.75">
      <c r="A88" s="37"/>
      <c r="B88" s="7" t="s">
        <v>49</v>
      </c>
      <c r="C88" s="1"/>
      <c r="D88" s="1"/>
      <c r="E88" s="1"/>
      <c r="F88" s="1"/>
      <c r="G88" s="1"/>
      <c r="H88" s="1"/>
      <c r="I88" s="33"/>
      <c r="J88" s="33"/>
    </row>
    <row r="89" spans="1:10" s="5" customFormat="1" ht="12.75">
      <c r="A89" s="37"/>
      <c r="B89" s="1"/>
      <c r="C89" s="1"/>
      <c r="D89" s="1"/>
      <c r="E89" s="1"/>
      <c r="F89" s="1"/>
      <c r="G89" s="1"/>
      <c r="H89" s="1"/>
      <c r="I89" s="33"/>
      <c r="J89" s="39"/>
    </row>
    <row r="90" spans="1:10" s="5" customFormat="1" ht="12.75">
      <c r="A90" s="37"/>
      <c r="B90" s="7" t="s">
        <v>26</v>
      </c>
      <c r="C90" s="1"/>
      <c r="D90" s="1"/>
      <c r="E90" s="1"/>
      <c r="F90" s="1"/>
      <c r="G90" s="1"/>
      <c r="H90" s="1"/>
      <c r="I90" s="33"/>
      <c r="J90" s="39"/>
    </row>
    <row r="91" spans="1:11" s="5" customFormat="1" ht="12.75">
      <c r="A91" s="37"/>
      <c r="B91" s="1"/>
      <c r="C91" s="1"/>
      <c r="D91" s="1"/>
      <c r="E91" s="1"/>
      <c r="F91" s="1"/>
      <c r="G91" s="1"/>
      <c r="H91" s="1"/>
      <c r="I91" s="33"/>
      <c r="J91" s="33"/>
      <c r="K91" s="9"/>
    </row>
    <row r="92" spans="1:10" s="5" customFormat="1" ht="12.75">
      <c r="A92" s="37"/>
      <c r="B92" s="3" t="s">
        <v>77</v>
      </c>
      <c r="C92" s="8" t="s">
        <v>34</v>
      </c>
      <c r="D92" s="1"/>
      <c r="E92" s="1"/>
      <c r="F92" s="1"/>
      <c r="G92" s="1"/>
      <c r="H92" s="1"/>
      <c r="I92" s="33"/>
      <c r="J92" s="34" t="s">
        <v>34</v>
      </c>
    </row>
    <row r="93" spans="1:10" s="5" customFormat="1" ht="12.75">
      <c r="A93" s="37"/>
      <c r="B93" s="1"/>
      <c r="C93" s="1"/>
      <c r="D93" s="1"/>
      <c r="E93" s="1"/>
      <c r="F93" s="1"/>
      <c r="G93" s="1"/>
      <c r="H93" s="1"/>
      <c r="I93" s="33"/>
      <c r="J93" s="34" t="s">
        <v>34</v>
      </c>
    </row>
    <row r="94" spans="1:10" s="5" customFormat="1" ht="13.5">
      <c r="A94" s="10"/>
      <c r="B94" s="1"/>
      <c r="C94" s="1"/>
      <c r="D94" s="1"/>
      <c r="E94" s="1"/>
      <c r="F94" s="1"/>
      <c r="G94" s="1"/>
      <c r="H94" s="1"/>
      <c r="I94" s="6"/>
      <c r="J94" s="6"/>
    </row>
    <row r="95" spans="1:10" s="5" customFormat="1" ht="13.5">
      <c r="A95" s="10"/>
      <c r="B95" s="1"/>
      <c r="C95" s="1"/>
      <c r="D95" s="1"/>
      <c r="E95" s="1"/>
      <c r="F95" s="1"/>
      <c r="G95" s="1"/>
      <c r="H95" s="1"/>
      <c r="I95" s="6"/>
      <c r="J95" s="6"/>
    </row>
    <row r="96" spans="1:10" s="5" customFormat="1" ht="13.5">
      <c r="A96" s="10"/>
      <c r="B96" s="1"/>
      <c r="C96" s="1"/>
      <c r="D96" s="1"/>
      <c r="E96" s="1"/>
      <c r="F96" s="1"/>
      <c r="G96" s="1"/>
      <c r="H96" s="1"/>
      <c r="I96" s="6"/>
      <c r="J96" s="6"/>
    </row>
    <row r="97" spans="1:11" s="5" customFormat="1" ht="13.5">
      <c r="A97" s="10"/>
      <c r="B97" s="1"/>
      <c r="C97" s="1"/>
      <c r="D97" s="1"/>
      <c r="E97" s="1"/>
      <c r="F97" s="1"/>
      <c r="G97" s="1"/>
      <c r="H97" s="1"/>
      <c r="I97" s="6"/>
      <c r="J97" s="6"/>
      <c r="K97" s="9"/>
    </row>
    <row r="98" spans="1:10" s="5" customFormat="1" ht="13.5">
      <c r="A98" s="10"/>
      <c r="B98" s="1"/>
      <c r="C98" s="1"/>
      <c r="D98" s="1"/>
      <c r="E98" s="1"/>
      <c r="F98" s="1"/>
      <c r="G98" s="1"/>
      <c r="H98" s="1"/>
      <c r="I98" s="6"/>
      <c r="J98" s="6"/>
    </row>
    <row r="99" spans="1:10" s="5" customFormat="1" ht="13.5">
      <c r="A99" s="10"/>
      <c r="B99" s="1"/>
      <c r="C99" s="1"/>
      <c r="D99" s="1"/>
      <c r="E99" s="1"/>
      <c r="F99" s="1"/>
      <c r="G99" s="1"/>
      <c r="H99" s="1"/>
      <c r="I99" s="6"/>
      <c r="J99" s="6"/>
    </row>
    <row r="100" spans="1:11" s="5" customFormat="1" ht="13.5">
      <c r="A100" s="10"/>
      <c r="B100" s="1"/>
      <c r="C100" s="1"/>
      <c r="D100" s="1"/>
      <c r="E100" s="1"/>
      <c r="F100" s="1"/>
      <c r="G100" s="1"/>
      <c r="H100" s="1"/>
      <c r="I100" s="6"/>
      <c r="J100" s="6"/>
      <c r="K100" s="9"/>
    </row>
    <row r="101" spans="1:10" s="5" customFormat="1" ht="13.5">
      <c r="A101" s="10"/>
      <c r="B101" s="1"/>
      <c r="C101" s="1"/>
      <c r="D101" s="1"/>
      <c r="E101" s="1"/>
      <c r="F101" s="1"/>
      <c r="G101" s="1"/>
      <c r="H101" s="1"/>
      <c r="I101" s="6"/>
      <c r="J101" s="6"/>
    </row>
    <row r="102" spans="1:10" s="5" customFormat="1" ht="13.5">
      <c r="A102" s="10"/>
      <c r="B102" s="1"/>
      <c r="C102" s="1"/>
      <c r="D102" s="1"/>
      <c r="E102" s="1"/>
      <c r="F102" s="1"/>
      <c r="G102" s="1"/>
      <c r="H102" s="1"/>
      <c r="I102" s="6"/>
      <c r="J102" s="6"/>
    </row>
    <row r="103" spans="1:11" s="5" customFormat="1" ht="13.5">
      <c r="A103" s="10"/>
      <c r="B103" s="1"/>
      <c r="C103" s="1"/>
      <c r="D103" s="1"/>
      <c r="E103" s="1"/>
      <c r="F103" s="1"/>
      <c r="G103" s="1"/>
      <c r="H103" s="1"/>
      <c r="I103" s="6"/>
      <c r="J103" s="6"/>
      <c r="K103" s="9" t="s">
        <v>34</v>
      </c>
    </row>
    <row r="104" spans="1:10" s="5" customFormat="1" ht="13.5">
      <c r="A104" s="10"/>
      <c r="B104" s="1"/>
      <c r="C104" s="1"/>
      <c r="D104" s="1"/>
      <c r="E104" s="1"/>
      <c r="F104" s="1"/>
      <c r="G104" s="1"/>
      <c r="H104" s="1"/>
      <c r="I104" s="6"/>
      <c r="J104" s="6"/>
    </row>
    <row r="105" spans="1:10" s="5" customFormat="1" ht="13.5">
      <c r="A105" s="3"/>
      <c r="B105" s="1"/>
      <c r="C105" s="1"/>
      <c r="D105" s="1"/>
      <c r="E105" s="1"/>
      <c r="F105" s="1"/>
      <c r="G105" s="1"/>
      <c r="H105" s="1"/>
      <c r="I105" s="6"/>
      <c r="J105" s="6"/>
    </row>
    <row r="106" spans="1:10" s="5" customFormat="1" ht="13.5">
      <c r="A106" s="3"/>
      <c r="B106" s="1"/>
      <c r="C106" s="1"/>
      <c r="D106" s="1"/>
      <c r="E106" s="1"/>
      <c r="F106" s="1"/>
      <c r="G106" s="1"/>
      <c r="H106" s="1"/>
      <c r="I106" s="6"/>
      <c r="J106" s="6"/>
    </row>
    <row r="107" spans="1:10" s="5" customFormat="1" ht="13.5">
      <c r="A107" s="7"/>
      <c r="B107" s="1"/>
      <c r="C107" s="1"/>
      <c r="D107" s="1"/>
      <c r="E107" s="1"/>
      <c r="F107" s="1"/>
      <c r="G107" s="1"/>
      <c r="H107" s="1"/>
      <c r="I107" s="6"/>
      <c r="J107" s="6"/>
    </row>
    <row r="108" spans="1:10" s="5" customFormat="1" ht="13.5">
      <c r="A108" s="1"/>
      <c r="B108" s="1"/>
      <c r="C108" s="1"/>
      <c r="D108" s="1"/>
      <c r="E108" s="1"/>
      <c r="F108" s="1"/>
      <c r="G108" s="1"/>
      <c r="H108" s="1"/>
      <c r="I108" s="6"/>
      <c r="J108" s="6"/>
    </row>
    <row r="109" spans="1:10" s="5" customFormat="1" ht="13.5">
      <c r="A109" s="1"/>
      <c r="B109" s="1"/>
      <c r="C109" s="1"/>
      <c r="D109" s="1"/>
      <c r="E109" s="1"/>
      <c r="F109" s="1"/>
      <c r="G109" s="1"/>
      <c r="H109" s="1"/>
      <c r="I109" s="6"/>
      <c r="J109" s="6"/>
    </row>
    <row r="110" spans="1:10" s="5" customFormat="1" ht="13.5">
      <c r="A110" s="7"/>
      <c r="B110" s="1"/>
      <c r="C110" s="1"/>
      <c r="D110" s="1"/>
      <c r="E110" s="1"/>
      <c r="F110" s="1"/>
      <c r="G110" s="1"/>
      <c r="H110" s="1"/>
      <c r="I110" s="6"/>
      <c r="J110" s="6"/>
    </row>
    <row r="111" spans="1:10" s="5" customFormat="1" ht="13.5">
      <c r="A111" s="8"/>
      <c r="B111" s="1"/>
      <c r="C111" s="1"/>
      <c r="D111" s="1"/>
      <c r="E111" s="1"/>
      <c r="F111" s="1"/>
      <c r="G111" s="1"/>
      <c r="H111" s="1"/>
      <c r="I111" s="6"/>
      <c r="J111" s="6"/>
    </row>
    <row r="112" spans="1:10" s="5" customFormat="1" ht="13.5">
      <c r="A112" s="7"/>
      <c r="B112" s="1"/>
      <c r="C112" s="1"/>
      <c r="D112" s="1"/>
      <c r="E112" s="1"/>
      <c r="F112" s="1"/>
      <c r="G112" s="1"/>
      <c r="H112" s="1"/>
      <c r="I112" s="6"/>
      <c r="J112" s="6"/>
    </row>
    <row r="113" spans="1:10" s="5" customFormat="1" ht="13.5">
      <c r="A113" s="8"/>
      <c r="B113" s="1"/>
      <c r="C113" s="1"/>
      <c r="D113" s="1"/>
      <c r="E113" s="1"/>
      <c r="F113" s="1"/>
      <c r="G113" s="1"/>
      <c r="H113" s="1"/>
      <c r="I113" s="6"/>
      <c r="J113" s="6" t="s">
        <v>34</v>
      </c>
    </row>
    <row r="114" spans="1:11" s="5" customFormat="1" ht="13.5">
      <c r="A114" s="1"/>
      <c r="B114" s="1"/>
      <c r="C114" s="3"/>
      <c r="D114" s="1"/>
      <c r="E114" s="1"/>
      <c r="F114" s="1"/>
      <c r="G114" s="1"/>
      <c r="H114" s="1"/>
      <c r="I114" s="6"/>
      <c r="J114" s="6"/>
      <c r="K114" s="9"/>
    </row>
    <row r="115" spans="1:11" s="5" customFormat="1" ht="13.5">
      <c r="A115" s="7"/>
      <c r="B115" s="1"/>
      <c r="C115" s="3"/>
      <c r="D115" s="3"/>
      <c r="E115" s="3"/>
      <c r="F115" s="3"/>
      <c r="G115" s="3"/>
      <c r="H115" s="3"/>
      <c r="I115" s="6"/>
      <c r="J115" s="6"/>
      <c r="K115" s="9"/>
    </row>
    <row r="116" spans="1:10" s="5" customFormat="1" ht="13.5">
      <c r="A116" s="1"/>
      <c r="B116" s="1"/>
      <c r="C116" s="3"/>
      <c r="D116" s="3"/>
      <c r="E116" s="3"/>
      <c r="F116" s="3"/>
      <c r="G116" s="3"/>
      <c r="H116" s="3"/>
      <c r="I116" s="6"/>
      <c r="J116" s="6"/>
    </row>
    <row r="117" spans="1:11" s="5" customFormat="1" ht="13.5">
      <c r="A117" s="1"/>
      <c r="B117" s="1"/>
      <c r="C117" s="3"/>
      <c r="D117" s="3"/>
      <c r="E117" s="3"/>
      <c r="F117" s="3"/>
      <c r="G117" s="3"/>
      <c r="H117" s="3"/>
      <c r="I117" s="6"/>
      <c r="J117" s="6"/>
      <c r="K117" s="12" t="s">
        <v>34</v>
      </c>
    </row>
    <row r="118" spans="1:10" s="5" customFormat="1" ht="13.5">
      <c r="A118" s="1"/>
      <c r="B118" s="1"/>
      <c r="C118" s="3"/>
      <c r="D118" s="3"/>
      <c r="E118" s="3"/>
      <c r="F118" s="3"/>
      <c r="G118" s="3"/>
      <c r="H118" s="11"/>
      <c r="I118" s="6"/>
      <c r="J118" s="6"/>
    </row>
    <row r="119" spans="1:10" s="5" customFormat="1" ht="13.5">
      <c r="A119" s="1"/>
      <c r="B119" s="1"/>
      <c r="C119" s="3"/>
      <c r="D119" s="3"/>
      <c r="E119" s="3"/>
      <c r="F119" s="3"/>
      <c r="G119" s="3"/>
      <c r="H119" s="3"/>
      <c r="I119" s="6"/>
      <c r="J119" s="6"/>
    </row>
    <row r="120" spans="1:10" s="5" customFormat="1" ht="13.5">
      <c r="A120" s="1"/>
      <c r="B120" s="1"/>
      <c r="C120" s="3"/>
      <c r="D120" s="3"/>
      <c r="E120" s="3"/>
      <c r="F120" s="3"/>
      <c r="G120" s="3"/>
      <c r="H120" s="3"/>
      <c r="I120" s="6"/>
      <c r="J120" s="6"/>
    </row>
    <row r="121" spans="1:10" s="5" customFormat="1" ht="13.5">
      <c r="A121" s="1"/>
      <c r="B121" s="1"/>
      <c r="C121" s="3"/>
      <c r="D121" s="3"/>
      <c r="E121" s="3"/>
      <c r="F121" s="3"/>
      <c r="G121" s="3"/>
      <c r="H121" s="11"/>
      <c r="I121" s="6"/>
      <c r="J121" s="6"/>
    </row>
    <row r="122" spans="1:10" s="5" customFormat="1" ht="13.5">
      <c r="A122" s="1"/>
      <c r="B122" s="1"/>
      <c r="C122" s="3"/>
      <c r="D122" s="3"/>
      <c r="E122" s="3"/>
      <c r="F122" s="3"/>
      <c r="G122" s="3"/>
      <c r="H122" s="3"/>
      <c r="I122" s="6"/>
      <c r="J122" s="6"/>
    </row>
    <row r="123" spans="1:10" s="5" customFormat="1" ht="13.5">
      <c r="A123" s="1"/>
      <c r="B123" s="1"/>
      <c r="C123" s="3"/>
      <c r="D123" s="3"/>
      <c r="E123" s="3"/>
      <c r="F123" s="3"/>
      <c r="G123" s="3"/>
      <c r="H123" s="3"/>
      <c r="I123" s="6"/>
      <c r="J123" s="6"/>
    </row>
    <row r="124" spans="1:10" s="5" customFormat="1" ht="13.5">
      <c r="A124" s="1"/>
      <c r="B124" s="1"/>
      <c r="C124" s="3"/>
      <c r="D124" s="3"/>
      <c r="E124" s="3"/>
      <c r="F124" s="3"/>
      <c r="G124" s="3"/>
      <c r="H124" s="3"/>
      <c r="I124" s="6"/>
      <c r="J124" s="6"/>
    </row>
    <row r="125" spans="1:10" s="5" customFormat="1" ht="13.5">
      <c r="A125" s="1"/>
      <c r="B125" s="1"/>
      <c r="C125" s="3"/>
      <c r="D125" s="3"/>
      <c r="E125" s="3"/>
      <c r="F125" s="3"/>
      <c r="G125" s="3"/>
      <c r="H125" s="3"/>
      <c r="I125" s="6"/>
      <c r="J125" s="6"/>
    </row>
    <row r="126" spans="3:10" ht="6" customHeight="1">
      <c r="C126" s="3"/>
      <c r="D126" s="3"/>
      <c r="E126" s="3"/>
      <c r="F126" s="3"/>
      <c r="G126" s="3"/>
      <c r="H126" s="3"/>
      <c r="I126" s="3"/>
      <c r="J126" s="3"/>
    </row>
    <row r="127" spans="3:8" ht="12.75">
      <c r="C127" s="3"/>
      <c r="D127" s="3"/>
      <c r="E127" s="3"/>
      <c r="F127" s="3"/>
      <c r="G127" s="3"/>
      <c r="H127" s="3"/>
    </row>
    <row r="128" spans="3:8" ht="12.75">
      <c r="C128" s="3"/>
      <c r="D128" s="3"/>
      <c r="E128" s="3"/>
      <c r="F128" s="3"/>
      <c r="G128" s="3"/>
      <c r="H128" s="3"/>
    </row>
    <row r="129" spans="3:8" ht="12.75">
      <c r="C129" s="3"/>
      <c r="D129" s="3"/>
      <c r="E129" s="3"/>
      <c r="F129" s="3"/>
      <c r="G129" s="3"/>
      <c r="H129" s="3"/>
    </row>
    <row r="130" spans="4:8" ht="12.75">
      <c r="D130" s="3"/>
      <c r="E130" s="3"/>
      <c r="F130" s="3"/>
      <c r="G130" s="3"/>
      <c r="H130" s="3"/>
    </row>
  </sheetData>
  <sheetProtection/>
  <mergeCells count="9">
    <mergeCell ref="D22:G22"/>
    <mergeCell ref="C28:H28"/>
    <mergeCell ref="C31:H31"/>
    <mergeCell ref="C57:H57"/>
    <mergeCell ref="C53:H53"/>
    <mergeCell ref="C35:H35"/>
    <mergeCell ref="C41:H41"/>
    <mergeCell ref="C46:H46"/>
    <mergeCell ref="C38:H38"/>
  </mergeCells>
  <printOptions/>
  <pageMargins left="0.5905511811023623" right="0.3937007874015748" top="0.7874015748031497" bottom="0.7874015748031497" header="0" footer="0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сметный расчет</dc:title>
  <dc:subject/>
  <dc:creator>заказать-смету.рф</dc:creator>
  <cp:keywords/>
  <dc:description/>
  <cp:lastModifiedBy>Designer</cp:lastModifiedBy>
  <cp:lastPrinted>2013-03-31T09:00:54Z</cp:lastPrinted>
  <dcterms:created xsi:type="dcterms:W3CDTF">2003-03-15T19:46:18Z</dcterms:created>
  <dcterms:modified xsi:type="dcterms:W3CDTF">2013-03-31T09:01:45Z</dcterms:modified>
  <cp:category/>
  <cp:version/>
  <cp:contentType/>
  <cp:contentStatus/>
</cp:coreProperties>
</file>